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zorgmarkten/Library/CloudStorage/OneDrive-Gedeeldebibliotheken-Zorgmarkten/Zorgmarkten - Documenten/MGN en Verkennend Gesprek/Business case/"/>
    </mc:Choice>
  </mc:AlternateContent>
  <xr:revisionPtr revIDLastSave="0" documentId="13_ncr:1_{4682BAB1-00D6-334A-AED9-F241712909D5}" xr6:coauthVersionLast="47" xr6:coauthVersionMax="47" xr10:uidLastSave="{00000000-0000-0000-0000-000000000000}"/>
  <bookViews>
    <workbookView xWindow="0" yWindow="760" windowWidth="34560" windowHeight="20020" xr2:uid="{A11E4C65-3943-4669-AB03-08F996401805}"/>
  </bookViews>
  <sheets>
    <sheet name="Inschatting PT MGN-VG" sheetId="1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4" l="1"/>
  <c r="D35" i="14"/>
  <c r="C35" i="14"/>
  <c r="F35" i="14"/>
  <c r="C5" i="14"/>
  <c r="C4" i="14"/>
  <c r="E20" i="14"/>
  <c r="E27" i="14" s="1"/>
  <c r="D20" i="14"/>
  <c r="D27" i="14" s="1"/>
  <c r="C20" i="14"/>
  <c r="C27" i="14" s="1"/>
  <c r="C18" i="14"/>
  <c r="C6" i="14" l="1"/>
  <c r="C7" i="14" s="1"/>
  <c r="C26" i="14"/>
  <c r="C28" i="14" s="1"/>
  <c r="C19" i="14"/>
  <c r="C22" i="14" s="1"/>
  <c r="C21" i="14"/>
  <c r="F21" i="14"/>
  <c r="E21" i="14"/>
  <c r="D21" i="14"/>
  <c r="D26" i="14"/>
  <c r="F20" i="14"/>
  <c r="F27" i="14" s="1"/>
  <c r="F18" i="14"/>
  <c r="F19" i="14" s="1"/>
  <c r="F22" i="14" s="1"/>
  <c r="E18" i="14"/>
  <c r="E19" i="14" s="1"/>
  <c r="E22" i="14" s="1"/>
  <c r="D18" i="14"/>
  <c r="D19" i="14" s="1"/>
  <c r="D22" i="14" s="1"/>
  <c r="D4" i="14"/>
  <c r="E4" i="14"/>
  <c r="F4" i="14"/>
  <c r="C8" i="14"/>
  <c r="D5" i="14"/>
  <c r="E5" i="14"/>
  <c r="F5" i="14"/>
  <c r="F26" i="14"/>
  <c r="E26" i="14"/>
  <c r="E23" i="14" l="1"/>
  <c r="F23" i="14"/>
  <c r="C25" i="14"/>
  <c r="C23" i="14"/>
  <c r="D25" i="14"/>
  <c r="D23" i="14"/>
  <c r="E28" i="14"/>
  <c r="D28" i="14"/>
  <c r="C24" i="14"/>
  <c r="F28" i="14"/>
  <c r="E6" i="14"/>
  <c r="E7" i="14" s="1"/>
  <c r="F6" i="14"/>
  <c r="F7" i="14" s="1"/>
  <c r="D6" i="14"/>
  <c r="D7" i="14" s="1"/>
  <c r="D8" i="14" l="1"/>
  <c r="E8" i="14" s="1"/>
  <c r="D24" i="14" l="1"/>
  <c r="E24" i="14"/>
  <c r="F8" i="14" l="1"/>
  <c r="F24" i="14" s="1"/>
  <c r="E25" i="14"/>
  <c r="F25" i="14" l="1"/>
</calcChain>
</file>

<file path=xl/sharedStrings.xml><?xml version="1.0" encoding="utf-8"?>
<sst xmlns="http://schemas.openxmlformats.org/spreadsheetml/2006/main" count="63" uniqueCount="51">
  <si>
    <t>instroom ggz - reguliere verwijzing HA zonder verkennend gesprek (VG)</t>
  </si>
  <si>
    <t>instroom ggz na verkennend gesprek (VG)</t>
  </si>
  <si>
    <t>in zorg vanaf de wachtlijst</t>
  </si>
  <si>
    <t>totaal aantaal nieuwe patienten</t>
  </si>
  <si>
    <t>aantallen patienten dat een VG krijgt</t>
  </si>
  <si>
    <t>verwijzing naar ggz na VG</t>
  </si>
  <si>
    <t>kosten VG in de Zvw</t>
  </si>
  <si>
    <t>kosten VG voor sociaal domein</t>
  </si>
  <si>
    <t>kosten behandeltraject ggz</t>
  </si>
  <si>
    <t>kosten begeleiding in sociaal domein</t>
  </si>
  <si>
    <t>aantallen doorverwijzingen na een VG naar de ggz-sector</t>
  </si>
  <si>
    <t>aantallen doorverwijzingen na een VG naar het sociaal domein</t>
  </si>
  <si>
    <t>kosten Zvw VG</t>
  </si>
  <si>
    <t xml:space="preserve">kosten sociaal domein VG </t>
  </si>
  <si>
    <t>per saldo uitgaven sociaal domein</t>
  </si>
  <si>
    <t>Doorrekening</t>
  </si>
  <si>
    <t>Trajecten kunnen parallel plaatsvinden in Zvw en SD, daarom 5% hoger</t>
  </si>
  <si>
    <t>Meest voorkomende zorgvraagtype (zvt) in hoofdgroep X (common mental disorders) is zvt3: 'Psychische aandoening – matige problematiek'. De Adviescommissie zorgvraagtypering ggz heeft cijfers gepubliceerd met gemiddeld kosten per patient van deze patientengroep: € 2.075 (afgerond € 2.000). Dit is berekend op basis van ruim 140.000 patienten.</t>
  </si>
  <si>
    <t>Hier zijn momenteel nog niet echt goede inschattingen voor te maken. Daarom is hier zelfde verhouding aangehouden als bij tariefverschil sociaal domein/Zvw = 140/350 = 0,4/1 = 800/2000.</t>
  </si>
  <si>
    <t>Het meest voorkomende beroep bij het verkennend gesprek is volgens de programmapartijen de GZ-psycholoog. Dit bedrag is daarom gebaseerd op tarief 'CO0563: Ambulant – kwaliteitsstatuut sectie III – monodisciplinair Gezondheidszorgpsycholoog (Wet Big artikel 3) Diagnostiek 60 minuten' --&gt; tarief 2024: € 255,89 (afgerond € 250). De Werkwijze geeft een mogelijkheid om twee gesprekken te voeren. De gezamenlijke inschatting van de programmapartijen is dat dit in 40% van de gevallen nodig is. € 250 x 1,4 = € 350</t>
  </si>
  <si>
    <t>Gezamenlijke inschatting programmapartijen, mede op basis inzichten in transformatieplannen</t>
  </si>
  <si>
    <t>Gezamenlijke inschatting programmapartijen, mede op basis van ervaringen pilots</t>
  </si>
  <si>
    <t>Gezamenlijke inschatting programmapartijen van kosten professional sociaal domein per verkennend gesprek: € 100. Rekening houdend met 40% waar twee gesprekken voor worden gevoerd: € 140.</t>
  </si>
  <si>
    <t>per saldo Zvw-uitgaven (rekening houdend met wachtlijsten)</t>
  </si>
  <si>
    <t>minder doorverwijzingen door het VG naar de ggz-sector</t>
  </si>
  <si>
    <t>minder uitgaven in de ggz = minder doorverwijzingen (geen rekening houdend met wachtlijsten)</t>
  </si>
  <si>
    <t>per saldo Zvw-uitgaven (geen rekening houdend met wachtlijsten)</t>
  </si>
  <si>
    <t>NZa cijfers 2024 + doorrekening</t>
  </si>
  <si>
    <t>Bron/toelichting</t>
  </si>
  <si>
    <t>Aannames VG</t>
  </si>
  <si>
    <t>Berekening VG</t>
  </si>
  <si>
    <t>Aantallen patienten</t>
  </si>
  <si>
    <t>Aantal netwerken</t>
  </si>
  <si>
    <t>Aannames coordinatie/infrastructuur en overige functies MGN</t>
  </si>
  <si>
    <t>Kosten overige functies per netwerk</t>
  </si>
  <si>
    <t>Berekening coordinatie/infrastructuur en overige functies MGN</t>
  </si>
  <si>
    <t>Gezamenlijke inschatting programmapartijen. Er zijn 31 zorgkantoorregio’s, 28 regievoerders acute ggz (ggz-kerninstellingen) en 61 regionale huisartsenorganisaties (RHO's). Er kunnen meerdere MGN's per regio zijn. Het aantal RHO's lijkt daarom het meest illustratief.</t>
  </si>
  <si>
    <t>Vektis schatting op basis van cijfers 2023. We gaan ervanuit dat de instroomcapacitiet van de ggz gelijk is aan het aantal nieuwe patienten 2023 en dit ongewijzigd blijft. Ter informatie: het aantal nieuwe patienten per jaar bij de POH GGz: 688.000</t>
  </si>
  <si>
    <t>Doorrekening.  In 2025, 2026 en mogelijk 2027 leidt minder doorverwijzingen naar de ggz eerst tot het wegwerken van de wachtlijsten en dus nog niet tot minder uitgaven in het ggz-kader</t>
  </si>
  <si>
    <t>Doorrekening. We gaan ervan uit dat voor 20% van de groep die wordt verwezen naar het sociaal domein anders ook kosten waren gemaakt in het sociaal domein als men was doorgestuurd naar de GGZ. Het grootste deel van deze groep (inschatting 80%) zal naar verwachting nieuw zijn in de het sociaal domein.</t>
  </si>
  <si>
    <t>Aanname VWS (o.v.b.)
- De groep die doorverwezen wordt naar de ggz wordt geacht vergelijkbaar te zijn aan de huidige ggz-populatie. Dat betekent dat het grootste deel van de kosten valt bij mensen die hun eigen risico al volmaken en de derving als gevolg van het uitzonderen van het VG nihil is; mensen hadden hun eigen risico sowieso wel volgemaakt. Wel kunnen mensen die aan het eind van het jaar hun verkennend gesprek hebben het risico lopen dat het ggz-traject pas in het volgende jaar start. Bij hen kan er wel derving van het eigen risico optreden. Daarom is verondersteld dat bij 1/12 van deze groep wel derving van het eigen risico optreedt (deze groep is toegevoegd aan de groep hieronder).
- Bij de groep die doorverwezen wordt naar het sociaal domein wordt verondersteld dat deze groep minder kosten in de zvw maakt en dus een grotere groep mensen hun eigen risico niet volmaakt. De aanname is gemaakt dat 25% van de kosten van deze groep wordt gemaakt door de groep mensen die het eigen risico niet volmaakt. Dit is dus veronderstelt als redelijk gezonde populatie. Dat leidt ertoe dat er bij deze groep een kleine derving optreedt als gevolg van het uitzonderen van het VG bij het eigen risico.
- De groep die doorverwezen wordt naar het sociaal domein groeit over tijd, dat leidt tot een oplopende reeks van de derving.</t>
  </si>
  <si>
    <t>bedrag aan kwijtgescholden eigen risico Zvw</t>
  </si>
  <si>
    <t>extra uitgaven in het  sociaal domein = meer doorverwijzingen</t>
  </si>
  <si>
    <t>minder uitgaven in de ggz = minder doorverwijzingen (rekening houdend met wachtlijsten)</t>
  </si>
  <si>
    <t>verwijzing naar sociaal domein na VG</t>
  </si>
  <si>
    <t>aantal nieuwe patienten per jaar in de  ggz (schatting van Vektis)</t>
  </si>
  <si>
    <t>Businesscase Mentale gezondheidsnetwerken</t>
  </si>
  <si>
    <t>aantal wachtenden (startpunt 98.000 op basis van NZa-monitor wachttijden)</t>
  </si>
  <si>
    <t>Versie: 20250523</t>
  </si>
  <si>
    <t>Kosten coordinatie/infrastructuur/monitoring per netwerk</t>
  </si>
  <si>
    <t>per saldo uitgaven (grotendeels Zvw)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</si>
</sst>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00_ ;_ &quot;€&quot;\ * \-#,##0.00_ ;_ &quot;€&quot;\ * &quot;-&quot;??_ ;_ @_ "/>
    <numFmt numFmtId="165" formatCode="_ * #,##0.00_ ;_ * \-#,##0.00_ ;_ * &quot;-&quot;??_ ;_ @_ "/>
    <numFmt numFmtId="166" formatCode="&quot;€&quot;\ #,##0"/>
    <numFmt numFmtId="167" formatCode="_ &quot;€&quot;\ * #,##0_ ;_ &quot;€&quot;\ * \-#,##0_ ;_ &quot;€&quot;\ * &quot;-&quot;??_ ;_ @_ "/>
    <numFmt numFmtId="168" formatCode="_ * #,##0_ ;_ * \-#,##0_ ;_ * &quot;-&quot;??_ ;_ @_ "/>
  </numFmts>
  <fonts count="11" x14ac:knownFonts="1">
    <font>
      <sz val="11"/>
      <color theme="1"/>
      <name val="Calibri"/>
      <family val="2"/>
      <scheme val="minor"/>
    </font>
    <font>
      <b/>
      <sz val="11"/>
      <color theme="1"/>
      <name val="Calibri"/>
      <family val="2"/>
      <scheme val="minor"/>
    </font>
    <font>
      <sz val="11"/>
      <color theme="1"/>
      <name val="Calibri"/>
      <family val="2"/>
      <scheme val="minor"/>
    </font>
    <font>
      <i/>
      <sz val="10"/>
      <color theme="1"/>
      <name val="Corbel"/>
      <family val="2"/>
    </font>
    <font>
      <sz val="11"/>
      <name val="Calibri"/>
      <family val="2"/>
      <scheme val="minor"/>
    </font>
    <font>
      <b/>
      <sz val="11"/>
      <name val="Calibri"/>
      <family val="2"/>
      <scheme val="minor"/>
    </font>
    <font>
      <i/>
      <sz val="10"/>
      <color theme="1"/>
      <name val="Calibri"/>
      <family val="2"/>
      <scheme val="minor"/>
    </font>
    <font>
      <i/>
      <sz val="10"/>
      <color rgb="FF000000"/>
      <name val="Calibri"/>
      <family val="2"/>
      <scheme val="minor"/>
    </font>
    <font>
      <b/>
      <sz val="16"/>
      <color theme="1"/>
      <name val="Calibri"/>
      <family val="2"/>
      <scheme val="minor"/>
    </font>
    <font>
      <sz val="8"/>
      <name val="Calibri"/>
      <family val="2"/>
      <scheme val="minor"/>
    </font>
    <font>
      <i/>
      <sz val="11"/>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cellStyleXfs>
  <cellXfs count="53">
    <xf numFmtId="0" fontId="0" fillId="0" borderId="0" xfId="0"/>
    <xf numFmtId="3" fontId="0" fillId="0" borderId="0" xfId="0" applyNumberFormat="1"/>
    <xf numFmtId="0" fontId="3" fillId="0" borderId="0" xfId="0" applyFont="1" applyAlignment="1">
      <alignment horizontal="left" vertical="center" indent="2"/>
    </xf>
    <xf numFmtId="0" fontId="3" fillId="0" borderId="0" xfId="0" applyFont="1"/>
    <xf numFmtId="0" fontId="0" fillId="0" borderId="0" xfId="0" applyAlignment="1">
      <alignment wrapText="1"/>
    </xf>
    <xf numFmtId="0" fontId="6" fillId="0" borderId="0" xfId="0" applyFont="1"/>
    <xf numFmtId="3" fontId="6" fillId="0" borderId="0" xfId="0" applyNumberFormat="1" applyFont="1"/>
    <xf numFmtId="0" fontId="6" fillId="0" borderId="0" xfId="0" applyFont="1" applyAlignment="1">
      <alignment wrapText="1"/>
    </xf>
    <xf numFmtId="0" fontId="7" fillId="0" borderId="0" xfId="0" applyFont="1" applyAlignment="1">
      <alignment horizontal="left" wrapText="1"/>
    </xf>
    <xf numFmtId="0" fontId="1" fillId="0" borderId="0" xfId="0" applyFont="1" applyAlignment="1">
      <alignment wrapText="1"/>
    </xf>
    <xf numFmtId="0" fontId="1" fillId="2" borderId="1" xfId="0" applyFont="1" applyFill="1" applyBorder="1"/>
    <xf numFmtId="0" fontId="1" fillId="2" borderId="2" xfId="0" applyFont="1" applyFill="1" applyBorder="1"/>
    <xf numFmtId="0" fontId="1" fillId="2" borderId="3" xfId="0" applyFont="1" applyFill="1" applyBorder="1"/>
    <xf numFmtId="0" fontId="4" fillId="0" borderId="4" xfId="0" applyFont="1" applyBorder="1"/>
    <xf numFmtId="3" fontId="0" fillId="0" borderId="5" xfId="0" applyNumberFormat="1" applyBorder="1"/>
    <xf numFmtId="0" fontId="4" fillId="0" borderId="6" xfId="0" applyFont="1" applyBorder="1"/>
    <xf numFmtId="3" fontId="0" fillId="0" borderId="7" xfId="0" applyNumberFormat="1" applyBorder="1"/>
    <xf numFmtId="168" fontId="5" fillId="0" borderId="7" xfId="3" applyNumberFormat="1" applyFont="1" applyBorder="1"/>
    <xf numFmtId="168" fontId="5" fillId="0" borderId="8" xfId="3" applyNumberFormat="1" applyFont="1" applyBorder="1"/>
    <xf numFmtId="0" fontId="0" fillId="0" borderId="0" xfId="0" applyAlignment="1">
      <alignment horizontal="right"/>
    </xf>
    <xf numFmtId="3" fontId="4" fillId="0" borderId="5" xfId="0" applyNumberFormat="1" applyFont="1" applyBorder="1"/>
    <xf numFmtId="9" fontId="0" fillId="0" borderId="0" xfId="0" applyNumberFormat="1"/>
    <xf numFmtId="9" fontId="0" fillId="0" borderId="0" xfId="1" applyFont="1" applyFill="1" applyBorder="1"/>
    <xf numFmtId="9" fontId="4" fillId="0" borderId="5" xfId="1" applyFont="1" applyFill="1" applyBorder="1"/>
    <xf numFmtId="167" fontId="0" fillId="0" borderId="0" xfId="2" applyNumberFormat="1" applyFont="1" applyFill="1" applyBorder="1"/>
    <xf numFmtId="167" fontId="4" fillId="0" borderId="5" xfId="2" applyNumberFormat="1" applyFont="1" applyFill="1" applyBorder="1"/>
    <xf numFmtId="0" fontId="0" fillId="0" borderId="7" xfId="0" applyBorder="1"/>
    <xf numFmtId="167" fontId="0" fillId="0" borderId="7" xfId="2" applyNumberFormat="1" applyFont="1" applyFill="1" applyBorder="1"/>
    <xf numFmtId="167" fontId="4" fillId="0" borderId="8" xfId="2" applyNumberFormat="1" applyFont="1" applyFill="1" applyBorder="1"/>
    <xf numFmtId="0" fontId="5" fillId="2" borderId="1" xfId="0" applyFont="1" applyFill="1" applyBorder="1"/>
    <xf numFmtId="3" fontId="0" fillId="0" borderId="8" xfId="0" applyNumberFormat="1" applyBorder="1"/>
    <xf numFmtId="0" fontId="4" fillId="0" borderId="1" xfId="0" applyFont="1" applyBorder="1"/>
    <xf numFmtId="0" fontId="0" fillId="0" borderId="2" xfId="0" applyBorder="1"/>
    <xf numFmtId="166" fontId="0" fillId="0" borderId="2" xfId="0" applyNumberFormat="1" applyBorder="1"/>
    <xf numFmtId="166" fontId="0" fillId="0" borderId="3" xfId="0" applyNumberFormat="1" applyBorder="1"/>
    <xf numFmtId="166" fontId="0" fillId="0" borderId="0" xfId="0" applyNumberFormat="1"/>
    <xf numFmtId="166" fontId="0" fillId="0" borderId="5" xfId="0" applyNumberFormat="1" applyBorder="1"/>
    <xf numFmtId="166" fontId="1" fillId="0" borderId="7" xfId="0" applyNumberFormat="1" applyFont="1" applyBorder="1"/>
    <xf numFmtId="166" fontId="1" fillId="0" borderId="8" xfId="0" applyNumberFormat="1" applyFont="1" applyBorder="1"/>
    <xf numFmtId="166" fontId="5" fillId="0" borderId="7" xfId="0" applyNumberFormat="1" applyFont="1" applyBorder="1"/>
    <xf numFmtId="166" fontId="5" fillId="0" borderId="8" xfId="0" applyNumberFormat="1" applyFont="1" applyBorder="1"/>
    <xf numFmtId="0" fontId="4" fillId="0" borderId="1" xfId="0" applyFont="1" applyBorder="1" applyAlignment="1">
      <alignment wrapText="1"/>
    </xf>
    <xf numFmtId="0" fontId="0" fillId="0" borderId="2" xfId="0" applyBorder="1" applyAlignment="1">
      <alignment wrapText="1"/>
    </xf>
    <xf numFmtId="166" fontId="5" fillId="0" borderId="2" xfId="0" applyNumberFormat="1" applyFont="1" applyBorder="1"/>
    <xf numFmtId="166" fontId="5" fillId="0" borderId="3" xfId="0" applyNumberFormat="1" applyFont="1" applyBorder="1"/>
    <xf numFmtId="166" fontId="0" fillId="0" borderId="7" xfId="0" applyNumberFormat="1" applyBorder="1"/>
    <xf numFmtId="166" fontId="0" fillId="0" borderId="8" xfId="0" applyNumberFormat="1" applyBorder="1"/>
    <xf numFmtId="0" fontId="6" fillId="0" borderId="7" xfId="0" applyFont="1" applyBorder="1"/>
    <xf numFmtId="0" fontId="8" fillId="0" borderId="9" xfId="0" applyFont="1" applyBorder="1" applyAlignment="1">
      <alignment wrapText="1"/>
    </xf>
    <xf numFmtId="0" fontId="1" fillId="0" borderId="10" xfId="0" applyFont="1" applyBorder="1"/>
    <xf numFmtId="1" fontId="1" fillId="0" borderId="10" xfId="0" applyNumberFormat="1" applyFont="1" applyBorder="1"/>
    <xf numFmtId="1" fontId="1" fillId="0" borderId="11" xfId="0" applyNumberFormat="1" applyFont="1" applyBorder="1"/>
    <xf numFmtId="0" fontId="10" fillId="0" borderId="0" xfId="0" applyFont="1" applyAlignment="1">
      <alignment wrapText="1"/>
    </xf>
  </cellXfs>
  <cellStyles count="4">
    <cellStyle name="Komma" xfId="3" builtinId="3"/>
    <cellStyle name="Procent" xfId="1" builtinId="5"/>
    <cellStyle name="Standaard" xfId="0" builtinId="0"/>
    <cellStyle name="Valuta" xfId="2" builtinId="4"/>
  </cellStyles>
  <dxfs count="10">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5702300</xdr:colOff>
      <xdr:row>31</xdr:row>
      <xdr:rowOff>15357</xdr:rowOff>
    </xdr:from>
    <xdr:to>
      <xdr:col>6</xdr:col>
      <xdr:colOff>8102600</xdr:colOff>
      <xdr:row>35</xdr:row>
      <xdr:rowOff>22967</xdr:rowOff>
    </xdr:to>
    <xdr:pic>
      <xdr:nvPicPr>
        <xdr:cNvPr id="3" name="Afbeelding 2">
          <a:extLst>
            <a:ext uri="{FF2B5EF4-FFF2-40B4-BE49-F238E27FC236}">
              <a16:creationId xmlns:a16="http://schemas.microsoft.com/office/drawing/2014/main" id="{51075F65-CC61-BB3A-5D2D-5C3610C91F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51300" y="10911957"/>
          <a:ext cx="2400300" cy="807710"/>
        </a:xfrm>
        <a:prstGeom prst="rect">
          <a:avLst/>
        </a:prstGeom>
      </xdr:spPr>
    </xdr:pic>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DBCC-8347-4C15-8030-6B28EB30E901}">
  <sheetPr>
    <pageSetUpPr fitToPage="1"/>
  </sheetPr>
  <dimension ref="A1:J40"/>
  <sheetViews>
    <sheetView tabSelected="1" workbookViewId="0"/>
  </sheetViews>
  <sheetFormatPr baseColWidth="10" defaultColWidth="8.6640625" defaultRowHeight="15" x14ac:dyDescent="0.2"/>
  <cols>
    <col min="1" max="1" width="74.5" bestFit="1" customWidth="1"/>
    <col min="2" max="2" width="8.1640625" hidden="1" customWidth="1"/>
    <col min="3" max="3" width="17.33203125" style="1" customWidth="1"/>
    <col min="4" max="4" width="14.6640625" style="1" customWidth="1"/>
    <col min="5" max="5" width="14.83203125" style="1" bestFit="1" customWidth="1"/>
    <col min="6" max="6" width="15.5" bestFit="1" customWidth="1"/>
    <col min="7" max="7" width="107" style="4" customWidth="1"/>
    <col min="10" max="10" width="13.5" customWidth="1"/>
  </cols>
  <sheetData>
    <row r="1" spans="1:7" ht="23" thickBot="1" x14ac:dyDescent="0.3">
      <c r="A1" s="48" t="s">
        <v>46</v>
      </c>
      <c r="B1" s="49"/>
      <c r="C1" s="50">
        <v>2025</v>
      </c>
      <c r="D1" s="50">
        <v>2026</v>
      </c>
      <c r="E1" s="50">
        <v>2027</v>
      </c>
      <c r="F1" s="51">
        <v>2028</v>
      </c>
      <c r="G1" s="9" t="s">
        <v>28</v>
      </c>
    </row>
    <row r="2" spans="1:7" x14ac:dyDescent="0.2">
      <c r="A2" s="10" t="s">
        <v>31</v>
      </c>
      <c r="B2" s="11"/>
      <c r="C2" s="11"/>
      <c r="D2" s="11"/>
      <c r="E2" s="11"/>
      <c r="F2" s="12"/>
    </row>
    <row r="3" spans="1:7" ht="32" x14ac:dyDescent="0.2">
      <c r="A3" s="13" t="s">
        <v>45</v>
      </c>
      <c r="B3" s="1"/>
      <c r="C3" s="1">
        <v>550000</v>
      </c>
      <c r="D3" s="1">
        <v>550000</v>
      </c>
      <c r="E3" s="1">
        <v>550000</v>
      </c>
      <c r="F3" s="14">
        <v>550000</v>
      </c>
      <c r="G3" s="4" t="s">
        <v>37</v>
      </c>
    </row>
    <row r="4" spans="1:7" ht="16" x14ac:dyDescent="0.2">
      <c r="A4" s="13" t="s">
        <v>0</v>
      </c>
      <c r="B4" s="1"/>
      <c r="C4" s="1">
        <f>550000-C10</f>
        <v>430000</v>
      </c>
      <c r="D4" s="1">
        <f t="shared" ref="D4:F4" si="0">550000-D10</f>
        <v>430000</v>
      </c>
      <c r="E4" s="1">
        <f t="shared" si="0"/>
        <v>430000</v>
      </c>
      <c r="F4" s="14">
        <f t="shared" si="0"/>
        <v>430000</v>
      </c>
      <c r="G4" s="4" t="s">
        <v>15</v>
      </c>
    </row>
    <row r="5" spans="1:7" ht="16" x14ac:dyDescent="0.2">
      <c r="A5" s="13" t="s">
        <v>1</v>
      </c>
      <c r="B5" s="1"/>
      <c r="C5" s="1">
        <f>C10*C11</f>
        <v>96000</v>
      </c>
      <c r="D5" s="1">
        <f t="shared" ref="D5:F5" si="1">D10*D11</f>
        <v>90000</v>
      </c>
      <c r="E5" s="1">
        <f t="shared" si="1"/>
        <v>84000</v>
      </c>
      <c r="F5" s="14">
        <f t="shared" si="1"/>
        <v>84000</v>
      </c>
      <c r="G5" s="4" t="s">
        <v>15</v>
      </c>
    </row>
    <row r="6" spans="1:7" ht="16" x14ac:dyDescent="0.2">
      <c r="A6" s="13" t="s">
        <v>2</v>
      </c>
      <c r="B6" s="1"/>
      <c r="C6" s="1">
        <f>(C3-C4-C5)</f>
        <v>24000</v>
      </c>
      <c r="D6" s="1">
        <f t="shared" ref="D6" si="2">(D3-D4-D5)</f>
        <v>30000</v>
      </c>
      <c r="E6" s="1">
        <f t="shared" ref="E6" si="3">(E3-E4-E5)</f>
        <v>36000</v>
      </c>
      <c r="F6" s="14">
        <f>(F3-F4-F5)</f>
        <v>36000</v>
      </c>
      <c r="G6" s="4" t="s">
        <v>15</v>
      </c>
    </row>
    <row r="7" spans="1:7" ht="16" x14ac:dyDescent="0.2">
      <c r="A7" s="13" t="s">
        <v>3</v>
      </c>
      <c r="B7" s="1"/>
      <c r="C7" s="1">
        <f>SUM(C4:C6)</f>
        <v>550000</v>
      </c>
      <c r="D7" s="1">
        <f>SUM(D4:D6)</f>
        <v>550000</v>
      </c>
      <c r="E7" s="1">
        <f>SUM(E4:E6)</f>
        <v>550000</v>
      </c>
      <c r="F7" s="14">
        <f>SUM(F4:F6)</f>
        <v>550000</v>
      </c>
      <c r="G7" s="4" t="s">
        <v>15</v>
      </c>
    </row>
    <row r="8" spans="1:7" ht="17" thickBot="1" x14ac:dyDescent="0.25">
      <c r="A8" s="15" t="s">
        <v>47</v>
      </c>
      <c r="B8" s="16">
        <v>98000</v>
      </c>
      <c r="C8" s="17">
        <f>B8-C6</f>
        <v>74000</v>
      </c>
      <c r="D8" s="17">
        <f>C8-D6</f>
        <v>44000</v>
      </c>
      <c r="E8" s="17">
        <f>D8-E6</f>
        <v>8000</v>
      </c>
      <c r="F8" s="18">
        <f>E8-F6</f>
        <v>-28000</v>
      </c>
      <c r="G8" s="4" t="s">
        <v>27</v>
      </c>
    </row>
    <row r="9" spans="1:7" x14ac:dyDescent="0.2">
      <c r="A9" s="10" t="s">
        <v>29</v>
      </c>
      <c r="B9" s="11"/>
      <c r="C9" s="11"/>
      <c r="D9" s="11"/>
      <c r="E9" s="11"/>
      <c r="F9" s="12"/>
    </row>
    <row r="10" spans="1:7" ht="16" x14ac:dyDescent="0.2">
      <c r="A10" s="13" t="s">
        <v>4</v>
      </c>
      <c r="B10" s="19"/>
      <c r="C10" s="1">
        <v>120000</v>
      </c>
      <c r="D10" s="1">
        <v>120000</v>
      </c>
      <c r="E10" s="1">
        <v>120000</v>
      </c>
      <c r="F10" s="20">
        <v>120000</v>
      </c>
      <c r="G10" s="4" t="s">
        <v>20</v>
      </c>
    </row>
    <row r="11" spans="1:7" ht="16" x14ac:dyDescent="0.2">
      <c r="A11" s="13" t="s">
        <v>5</v>
      </c>
      <c r="B11" s="21"/>
      <c r="C11" s="22">
        <v>0.8</v>
      </c>
      <c r="D11" s="22">
        <v>0.75</v>
      </c>
      <c r="E11" s="22">
        <v>0.7</v>
      </c>
      <c r="F11" s="23">
        <v>0.7</v>
      </c>
      <c r="G11" s="4" t="s">
        <v>21</v>
      </c>
    </row>
    <row r="12" spans="1:7" ht="16" x14ac:dyDescent="0.2">
      <c r="A12" s="13" t="s">
        <v>44</v>
      </c>
      <c r="C12" s="22">
        <v>0.25</v>
      </c>
      <c r="D12" s="22">
        <v>0.3</v>
      </c>
      <c r="E12" s="22">
        <v>0.35</v>
      </c>
      <c r="F12" s="23">
        <v>0.35</v>
      </c>
      <c r="G12" s="4" t="s">
        <v>16</v>
      </c>
    </row>
    <row r="13" spans="1:7" ht="64" x14ac:dyDescent="0.2">
      <c r="A13" s="13" t="s">
        <v>6</v>
      </c>
      <c r="C13" s="24">
        <v>350</v>
      </c>
      <c r="D13" s="24">
        <v>350</v>
      </c>
      <c r="E13" s="24">
        <v>350</v>
      </c>
      <c r="F13" s="25">
        <v>350</v>
      </c>
      <c r="G13" s="4" t="s">
        <v>19</v>
      </c>
    </row>
    <row r="14" spans="1:7" ht="32" x14ac:dyDescent="0.2">
      <c r="A14" s="13" t="s">
        <v>7</v>
      </c>
      <c r="C14" s="24">
        <v>140</v>
      </c>
      <c r="D14" s="24">
        <v>140</v>
      </c>
      <c r="E14" s="24">
        <v>140</v>
      </c>
      <c r="F14" s="25">
        <v>140</v>
      </c>
      <c r="G14" s="4" t="s">
        <v>22</v>
      </c>
    </row>
    <row r="15" spans="1:7" ht="48" x14ac:dyDescent="0.2">
      <c r="A15" s="13" t="s">
        <v>8</v>
      </c>
      <c r="C15" s="24">
        <v>2000</v>
      </c>
      <c r="D15" s="24">
        <v>2000</v>
      </c>
      <c r="E15" s="24">
        <v>2000</v>
      </c>
      <c r="F15" s="25">
        <v>2000</v>
      </c>
      <c r="G15" s="4" t="s">
        <v>17</v>
      </c>
    </row>
    <row r="16" spans="1:7" ht="33" thickBot="1" x14ac:dyDescent="0.25">
      <c r="A16" s="15" t="s">
        <v>9</v>
      </c>
      <c r="B16" s="26"/>
      <c r="C16" s="27">
        <v>800</v>
      </c>
      <c r="D16" s="27">
        <v>800</v>
      </c>
      <c r="E16" s="27">
        <v>800</v>
      </c>
      <c r="F16" s="28">
        <v>800</v>
      </c>
      <c r="G16" s="4" t="s">
        <v>18</v>
      </c>
    </row>
    <row r="17" spans="1:7" x14ac:dyDescent="0.2">
      <c r="A17" s="29" t="s">
        <v>30</v>
      </c>
      <c r="B17" s="11"/>
      <c r="C17" s="11"/>
      <c r="D17" s="11"/>
      <c r="E17" s="11"/>
      <c r="F17" s="12"/>
    </row>
    <row r="18" spans="1:7" ht="16" x14ac:dyDescent="0.2">
      <c r="A18" s="13" t="s">
        <v>10</v>
      </c>
      <c r="C18" s="1">
        <f>C10*C11</f>
        <v>96000</v>
      </c>
      <c r="D18" s="1">
        <f>D10*D11</f>
        <v>90000</v>
      </c>
      <c r="E18" s="1">
        <f>E10*E11</f>
        <v>84000</v>
      </c>
      <c r="F18" s="14">
        <f>F10*F11</f>
        <v>84000</v>
      </c>
      <c r="G18" s="4" t="s">
        <v>15</v>
      </c>
    </row>
    <row r="19" spans="1:7" ht="16" x14ac:dyDescent="0.2">
      <c r="A19" s="13" t="s">
        <v>24</v>
      </c>
      <c r="C19" s="1">
        <f>C10-C18</f>
        <v>24000</v>
      </c>
      <c r="D19" s="1">
        <f t="shared" ref="D19:F19" si="4">D10-D18</f>
        <v>30000</v>
      </c>
      <c r="E19" s="1">
        <f t="shared" si="4"/>
        <v>36000</v>
      </c>
      <c r="F19" s="14">
        <f t="shared" si="4"/>
        <v>36000</v>
      </c>
      <c r="G19" s="4" t="s">
        <v>15</v>
      </c>
    </row>
    <row r="20" spans="1:7" ht="17" thickBot="1" x14ac:dyDescent="0.25">
      <c r="A20" s="15" t="s">
        <v>11</v>
      </c>
      <c r="B20" s="26"/>
      <c r="C20" s="16">
        <f>C12*C10</f>
        <v>30000</v>
      </c>
      <c r="D20" s="16">
        <f>D12*D10</f>
        <v>36000</v>
      </c>
      <c r="E20" s="16">
        <f>E12*E10</f>
        <v>42000</v>
      </c>
      <c r="F20" s="30">
        <f>F12*F10</f>
        <v>42000</v>
      </c>
      <c r="G20" s="4" t="s">
        <v>15</v>
      </c>
    </row>
    <row r="21" spans="1:7" ht="16" x14ac:dyDescent="0.2">
      <c r="A21" s="31" t="s">
        <v>12</v>
      </c>
      <c r="B21" s="32"/>
      <c r="C21" s="33">
        <f>+C10*C13</f>
        <v>42000000</v>
      </c>
      <c r="D21" s="33">
        <f>+D10*D13</f>
        <v>42000000</v>
      </c>
      <c r="E21" s="33">
        <f>+E10*E13</f>
        <v>42000000</v>
      </c>
      <c r="F21" s="34">
        <f>+F10*F13</f>
        <v>42000000</v>
      </c>
      <c r="G21" s="4" t="s">
        <v>15</v>
      </c>
    </row>
    <row r="22" spans="1:7" ht="16" x14ac:dyDescent="0.2">
      <c r="A22" s="13" t="s">
        <v>25</v>
      </c>
      <c r="C22" s="35">
        <f>-(C19)*C15</f>
        <v>-48000000</v>
      </c>
      <c r="D22" s="35">
        <f>-(D19)*D15</f>
        <v>-60000000</v>
      </c>
      <c r="E22" s="35">
        <f>-(E19)*E15</f>
        <v>-72000000</v>
      </c>
      <c r="F22" s="36">
        <f>-(F19)*F15</f>
        <v>-72000000</v>
      </c>
      <c r="G22" s="4" t="s">
        <v>15</v>
      </c>
    </row>
    <row r="23" spans="1:7" ht="17" thickBot="1" x14ac:dyDescent="0.25">
      <c r="A23" s="15" t="s">
        <v>26</v>
      </c>
      <c r="B23" s="26"/>
      <c r="C23" s="37">
        <f>SUM(C21:C22)</f>
        <v>-6000000</v>
      </c>
      <c r="D23" s="37">
        <f t="shared" ref="D23:F23" si="5">SUM(D21:D22)</f>
        <v>-18000000</v>
      </c>
      <c r="E23" s="37">
        <f t="shared" si="5"/>
        <v>-30000000</v>
      </c>
      <c r="F23" s="38">
        <f t="shared" si="5"/>
        <v>-30000000</v>
      </c>
      <c r="G23" s="4" t="s">
        <v>15</v>
      </c>
    </row>
    <row r="24" spans="1:7" ht="32" x14ac:dyDescent="0.2">
      <c r="A24" s="31" t="s">
        <v>43</v>
      </c>
      <c r="B24" s="32"/>
      <c r="C24" s="33">
        <f>IF(C8&lt;0,PRODUCT(-C15,C19),0)</f>
        <v>0</v>
      </c>
      <c r="D24" s="33">
        <f t="shared" ref="D24:E24" si="6">IF(D8&lt;0,PRODUCT(-D15,D19),0)</f>
        <v>0</v>
      </c>
      <c r="E24" s="33">
        <f t="shared" si="6"/>
        <v>0</v>
      </c>
      <c r="F24" s="34">
        <f>IF(F8&lt;0,PRODUCT(-F15,F19),0)</f>
        <v>-72000000</v>
      </c>
      <c r="G24" s="4" t="s">
        <v>38</v>
      </c>
    </row>
    <row r="25" spans="1:7" ht="17" thickBot="1" x14ac:dyDescent="0.25">
      <c r="A25" s="15" t="s">
        <v>23</v>
      </c>
      <c r="B25" s="26"/>
      <c r="C25" s="39">
        <f>+C21</f>
        <v>42000000</v>
      </c>
      <c r="D25" s="39">
        <f>+D21</f>
        <v>42000000</v>
      </c>
      <c r="E25" s="39">
        <f>+E24+E21</f>
        <v>42000000</v>
      </c>
      <c r="F25" s="40">
        <f>+F24+F21</f>
        <v>-30000000</v>
      </c>
      <c r="G25" s="4" t="s">
        <v>15</v>
      </c>
    </row>
    <row r="26" spans="1:7" ht="16" x14ac:dyDescent="0.2">
      <c r="A26" s="31" t="s">
        <v>13</v>
      </c>
      <c r="B26" s="32"/>
      <c r="C26" s="33">
        <f>+C10*C14</f>
        <v>16800000</v>
      </c>
      <c r="D26" s="33">
        <f>+D10*D14</f>
        <v>16800000</v>
      </c>
      <c r="E26" s="33">
        <f>+E10*E14</f>
        <v>16800000</v>
      </c>
      <c r="F26" s="34">
        <f>+F10*F14</f>
        <v>16800000</v>
      </c>
      <c r="G26" s="4" t="s">
        <v>15</v>
      </c>
    </row>
    <row r="27" spans="1:7" ht="48" x14ac:dyDescent="0.2">
      <c r="A27" s="13" t="s">
        <v>42</v>
      </c>
      <c r="C27" s="35">
        <f>(+C20*C16)*0.8</f>
        <v>19200000</v>
      </c>
      <c r="D27" s="35">
        <f t="shared" ref="D27:F27" si="7">(+D20*D16)*0.8</f>
        <v>23040000</v>
      </c>
      <c r="E27" s="35">
        <f t="shared" si="7"/>
        <v>26880000</v>
      </c>
      <c r="F27" s="36">
        <f t="shared" si="7"/>
        <v>26880000</v>
      </c>
      <c r="G27" s="4" t="s">
        <v>39</v>
      </c>
    </row>
    <row r="28" spans="1:7" ht="17" thickBot="1" x14ac:dyDescent="0.25">
      <c r="A28" s="15" t="s">
        <v>14</v>
      </c>
      <c r="B28" s="26"/>
      <c r="C28" s="39">
        <f>+C26+C27</f>
        <v>36000000</v>
      </c>
      <c r="D28" s="39">
        <f>+D26+D27</f>
        <v>39840000</v>
      </c>
      <c r="E28" s="39">
        <f>+E26+E27</f>
        <v>43680000</v>
      </c>
      <c r="F28" s="40">
        <f>+F26+F27</f>
        <v>43680000</v>
      </c>
      <c r="G28" s="4" t="s">
        <v>15</v>
      </c>
    </row>
    <row r="29" spans="1:7" ht="177" thickBot="1" x14ac:dyDescent="0.25">
      <c r="A29" s="41" t="s">
        <v>41</v>
      </c>
      <c r="B29" s="42"/>
      <c r="C29" s="43">
        <v>2800000</v>
      </c>
      <c r="D29" s="43">
        <v>3200000</v>
      </c>
      <c r="E29" s="43">
        <v>3600000</v>
      </c>
      <c r="F29" s="44">
        <v>3600000</v>
      </c>
      <c r="G29" s="4" t="s">
        <v>40</v>
      </c>
    </row>
    <row r="30" spans="1:7" x14ac:dyDescent="0.2">
      <c r="A30" s="29" t="s">
        <v>33</v>
      </c>
      <c r="B30" s="11"/>
      <c r="C30" s="11"/>
      <c r="D30" s="11"/>
      <c r="E30" s="11"/>
      <c r="F30" s="12"/>
    </row>
    <row r="31" spans="1:7" ht="32" x14ac:dyDescent="0.2">
      <c r="A31" s="13" t="s">
        <v>32</v>
      </c>
      <c r="C31" s="1">
        <v>30</v>
      </c>
      <c r="D31" s="1">
        <v>45</v>
      </c>
      <c r="E31" s="1">
        <v>60</v>
      </c>
      <c r="F31" s="14">
        <v>60</v>
      </c>
      <c r="G31" s="4" t="s">
        <v>36</v>
      </c>
    </row>
    <row r="32" spans="1:7" x14ac:dyDescent="0.2">
      <c r="A32" s="13" t="s">
        <v>49</v>
      </c>
      <c r="C32" s="35">
        <v>150000</v>
      </c>
      <c r="D32" s="35">
        <v>150000</v>
      </c>
      <c r="E32" s="35">
        <v>150000</v>
      </c>
      <c r="F32" s="36">
        <v>150000</v>
      </c>
    </row>
    <row r="33" spans="1:10" ht="16" thickBot="1" x14ac:dyDescent="0.25">
      <c r="A33" s="15" t="s">
        <v>34</v>
      </c>
      <c r="B33" s="26"/>
      <c r="C33" s="45">
        <v>200000</v>
      </c>
      <c r="D33" s="45">
        <v>200000</v>
      </c>
      <c r="E33" s="45">
        <v>200000</v>
      </c>
      <c r="F33" s="46">
        <v>200000</v>
      </c>
    </row>
    <row r="34" spans="1:10" x14ac:dyDescent="0.2">
      <c r="A34" s="29" t="s">
        <v>35</v>
      </c>
      <c r="B34" s="11"/>
      <c r="C34" s="11"/>
      <c r="D34" s="11"/>
      <c r="E34" s="11"/>
      <c r="F34" s="12"/>
    </row>
    <row r="35" spans="1:10" ht="17" thickBot="1" x14ac:dyDescent="0.25">
      <c r="A35" s="15" t="s">
        <v>50</v>
      </c>
      <c r="B35" s="47"/>
      <c r="C35" s="39">
        <f>(C31*C32)+(C31*C33)</f>
        <v>10500000</v>
      </c>
      <c r="D35" s="39">
        <f>(D31*D32)+(D31*D33)</f>
        <v>15750000</v>
      </c>
      <c r="E35" s="39">
        <f>(E31*E32)+(E31*E33)</f>
        <v>21000000</v>
      </c>
      <c r="F35" s="40">
        <f t="shared" ref="D35:F35" si="8">(F31*F32)+(F31*F33)</f>
        <v>21000000</v>
      </c>
      <c r="G35" s="52" t="s">
        <v>48</v>
      </c>
    </row>
    <row r="36" spans="1:10" x14ac:dyDescent="0.2">
      <c r="B36" s="5"/>
      <c r="C36" s="6"/>
      <c r="D36" s="6"/>
      <c r="E36" s="6"/>
      <c r="G36" s="8"/>
    </row>
    <row r="37" spans="1:10" x14ac:dyDescent="0.2">
      <c r="B37" s="7"/>
      <c r="C37" s="7"/>
      <c r="D37" s="7"/>
      <c r="E37" s="7"/>
      <c r="G37" s="7"/>
    </row>
    <row r="38" spans="1:10" s="1" customFormat="1" x14ac:dyDescent="0.2">
      <c r="A38" s="2"/>
      <c r="B38" s="2"/>
      <c r="F38"/>
      <c r="G38" s="7"/>
      <c r="H38"/>
      <c r="I38"/>
      <c r="J38"/>
    </row>
    <row r="39" spans="1:10" s="1" customFormat="1" x14ac:dyDescent="0.2">
      <c r="A39" s="2"/>
      <c r="B39" s="2"/>
      <c r="F39"/>
      <c r="G39" s="7"/>
      <c r="H39"/>
      <c r="I39"/>
      <c r="J39"/>
    </row>
    <row r="40" spans="1:10" s="1" customFormat="1" x14ac:dyDescent="0.2">
      <c r="A40" s="3"/>
      <c r="B40" s="3"/>
      <c r="F40"/>
      <c r="G40" s="7"/>
      <c r="H40"/>
      <c r="I40"/>
      <c r="J40"/>
    </row>
  </sheetData>
  <phoneticPr fontId="9" type="noConversion"/>
  <conditionalFormatting sqref="C8:F8">
    <cfRule type="cellIs" dxfId="9" priority="11" operator="greaterThanOrEqual">
      <formula>0</formula>
    </cfRule>
    <cfRule type="cellIs" dxfId="8" priority="12" operator="lessThan">
      <formula>0</formula>
    </cfRule>
  </conditionalFormatting>
  <conditionalFormatting sqref="C23:F23">
    <cfRule type="cellIs" dxfId="7" priority="5" operator="greaterThanOrEqual">
      <formula>0</formula>
    </cfRule>
    <cfRule type="cellIs" dxfId="6" priority="6" operator="lessThan">
      <formula>0</formula>
    </cfRule>
  </conditionalFormatting>
  <conditionalFormatting sqref="C25:F25">
    <cfRule type="cellIs" dxfId="5" priority="9" operator="greaterThanOrEqual">
      <formula>0</formula>
    </cfRule>
    <cfRule type="cellIs" dxfId="4" priority="10" operator="lessThan">
      <formula>0</formula>
    </cfRule>
  </conditionalFormatting>
  <conditionalFormatting sqref="C28:F29">
    <cfRule type="cellIs" dxfId="3" priority="3" operator="greaterThanOrEqual">
      <formula>0</formula>
    </cfRule>
    <cfRule type="cellIs" dxfId="2" priority="4" operator="lessThan">
      <formula>0</formula>
    </cfRule>
  </conditionalFormatting>
  <conditionalFormatting sqref="C35:F35">
    <cfRule type="cellIs" dxfId="1" priority="1" operator="greaterThanOrEqual">
      <formula>0</formula>
    </cfRule>
    <cfRule type="cellIs" dxfId="0" priority="2" operator="lessThan">
      <formula>0</formula>
    </cfRule>
  </conditionalFormatting>
  <pageMargins left="0.7" right="0.7" top="0.75" bottom="0.75" header="0.3" footer="0.3"/>
  <pageSetup paperSize="9" scale="5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1ae68f2-cc38-49e6-ba24-595ba051d9eb" xsi:nil="true"/>
    <lcf76f155ced4ddcb4097134ff3c332f xmlns="cfbec70d-900f-48f5-9b39-46bbdcd521f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C808CB472F0443937440821DCB7CC8" ma:contentTypeVersion="11" ma:contentTypeDescription="Een nieuw document maken." ma:contentTypeScope="" ma:versionID="165aa43f8e3138082ada8096b47b2b9a">
  <xsd:schema xmlns:xsd="http://www.w3.org/2001/XMLSchema" xmlns:xs="http://www.w3.org/2001/XMLSchema" xmlns:p="http://schemas.microsoft.com/office/2006/metadata/properties" xmlns:ns2="cfbec70d-900f-48f5-9b39-46bbdcd521fc" xmlns:ns3="b1ae68f2-cc38-49e6-ba24-595ba051d9eb" targetNamespace="http://schemas.microsoft.com/office/2006/metadata/properties" ma:root="true" ma:fieldsID="9a82c8887702f103228b2b0f41f5d588" ns2:_="" ns3:_="">
    <xsd:import namespace="cfbec70d-900f-48f5-9b39-46bbdcd521fc"/>
    <xsd:import namespace="b1ae68f2-cc38-49e6-ba24-595ba051d9e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ec70d-900f-48f5-9b39-46bbdcd521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fd36ef17-09ec-4d99-9c39-28b4a10a31e6"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ae68f2-cc38-49e6-ba24-595ba051d9e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d011360-eabb-4ae2-a3ef-3e330838dd39}" ma:internalName="TaxCatchAll" ma:showField="CatchAllData" ma:web="b1ae68f2-cc38-49e6-ba24-595ba051d9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19C60-6B0D-4462-9772-76486918A87F}">
  <ds:schemaRefs>
    <ds:schemaRef ds:uri="http://schemas.microsoft.com/sharepoint/v3/contenttype/forms"/>
  </ds:schemaRefs>
</ds:datastoreItem>
</file>

<file path=customXml/itemProps2.xml><?xml version="1.0" encoding="utf-8"?>
<ds:datastoreItem xmlns:ds="http://schemas.openxmlformats.org/officeDocument/2006/customXml" ds:itemID="{1D39E524-9FE4-4BF8-A04D-83CAD75FA665}">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94d37c94-6c88-4eb6-b326-599b3c50e3e0"/>
    <ds:schemaRef ds:uri="http://purl.org/dc/dcmitype/"/>
    <ds:schemaRef ds:uri="http://schemas.microsoft.com/office/infopath/2007/PartnerControls"/>
    <ds:schemaRef ds:uri="b19dcb96-4acc-4dda-998d-86607c943985"/>
  </ds:schemaRefs>
</ds:datastoreItem>
</file>

<file path=customXml/itemProps3.xml><?xml version="1.0" encoding="utf-8"?>
<ds:datastoreItem xmlns:ds="http://schemas.openxmlformats.org/officeDocument/2006/customXml" ds:itemID="{FFFE2D7A-B038-4CF4-BFC9-5EEE8871F616}"/>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Inschatting PT MGN-VG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macro berekening verkennend gesprek</dc:title>
  <dc:subject/>
  <dc:creator>Jaap van der Rijst</dc:creator>
  <cp:keywords/>
  <dc:description/>
  <cp:lastModifiedBy>Cornelis Jan Diepeveen | Zorgmarkten</cp:lastModifiedBy>
  <cp:revision/>
  <cp:lastPrinted>2024-03-21T18:48:26Z</cp:lastPrinted>
  <dcterms:created xsi:type="dcterms:W3CDTF">2024-02-28T11:13:03Z</dcterms:created>
  <dcterms:modified xsi:type="dcterms:W3CDTF">2024-05-27T20:07:03Z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0x010100E9C808CB472F0443937440821DCB7CC8</vt:lpwstr>
  </property>
  <property fmtid="{D5CDD505-2E9C-101B-9397-08002B2CF9AE}" pid="3" name="TaxKeyword">
    <vt:lpwstr/>
  </property>
  <property fmtid="{D5CDD505-2E9C-101B-9397-08002B2CF9AE}" pid="4" name="MediaServiceImageTags">
    <vt:lpwstr/>
  </property>
  <property fmtid="{D5CDD505-2E9C-101B-9397-08002B2CF9AE}" pid="5" name="lcf76f155ced4ddcb4097134ff3c332f">
    <vt:lpwstr/>
  </property>
</Properties>
</file>